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13_ncr:1_{1158C063-0E1B-4633-B04E-8BFA28A482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s SS R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6" i="1" l="1"/>
  <c r="B26" i="1"/>
  <c r="A26" i="1"/>
  <c r="Q51" i="1"/>
  <c r="B51" i="1"/>
  <c r="A51" i="1"/>
  <c r="Q50" i="1"/>
  <c r="B50" i="1"/>
  <c r="A50" i="1"/>
  <c r="A69" i="1"/>
  <c r="B69" i="1"/>
  <c r="Q16" i="1"/>
  <c r="Q11" i="1"/>
  <c r="Q61" i="1"/>
  <c r="Q17" i="1"/>
  <c r="Q30" i="1"/>
  <c r="Q25" i="1"/>
  <c r="Q19" i="1"/>
  <c r="Q67" i="1"/>
  <c r="Q18" i="1"/>
  <c r="Q14" i="1"/>
  <c r="Q41" i="1"/>
  <c r="Q40" i="1"/>
  <c r="Q33" i="1"/>
  <c r="Q10" i="1"/>
  <c r="Q15" i="1"/>
  <c r="Q31" i="1"/>
  <c r="Q53" i="1"/>
  <c r="Q57" i="1"/>
  <c r="Q46" i="1"/>
  <c r="Q56" i="1"/>
  <c r="Q12" i="1"/>
  <c r="Q52" i="1"/>
  <c r="Q55" i="1"/>
  <c r="Q63" i="1"/>
  <c r="Q29" i="1"/>
  <c r="Q32" i="1"/>
  <c r="Q60" i="1"/>
  <c r="Q47" i="1"/>
  <c r="Q54" i="1"/>
  <c r="Q8" i="1"/>
  <c r="Q23" i="1"/>
  <c r="Q58" i="1"/>
  <c r="Q24" i="1"/>
  <c r="Q42" i="1"/>
  <c r="Q36" i="1"/>
  <c r="Q22" i="1"/>
  <c r="B67" i="1"/>
  <c r="A67" i="1"/>
  <c r="B68" i="1"/>
  <c r="A68" i="1"/>
  <c r="B64" i="1"/>
  <c r="A64" i="1"/>
  <c r="B63" i="1"/>
  <c r="A63" i="1"/>
  <c r="B60" i="1"/>
  <c r="A60" i="1"/>
  <c r="B61" i="1"/>
  <c r="A61" i="1"/>
  <c r="B65" i="1"/>
  <c r="A65" i="1"/>
  <c r="B48" i="1"/>
  <c r="A48" i="1"/>
  <c r="B56" i="1"/>
  <c r="A56" i="1"/>
  <c r="B55" i="1"/>
  <c r="A55" i="1"/>
  <c r="B57" i="1"/>
  <c r="A57" i="1"/>
  <c r="B54" i="1"/>
  <c r="A54" i="1"/>
  <c r="B58" i="1"/>
  <c r="A58" i="1"/>
  <c r="B52" i="1"/>
  <c r="A52" i="1"/>
  <c r="B53" i="1"/>
  <c r="A53" i="1"/>
  <c r="B46" i="1"/>
  <c r="A46" i="1"/>
  <c r="B47" i="1"/>
  <c r="A47" i="1"/>
  <c r="B43" i="1"/>
  <c r="A43" i="1"/>
  <c r="B42" i="1"/>
  <c r="A42" i="1"/>
  <c r="B44" i="1"/>
  <c r="A44" i="1"/>
  <c r="B41" i="1"/>
  <c r="A41" i="1"/>
  <c r="B40" i="1"/>
  <c r="A40" i="1"/>
  <c r="B38" i="1"/>
  <c r="A38" i="1"/>
  <c r="B36" i="1"/>
  <c r="A36" i="1"/>
  <c r="B34" i="1"/>
  <c r="A34" i="1"/>
  <c r="B32" i="1"/>
  <c r="A32" i="1"/>
  <c r="B33" i="1"/>
  <c r="A33" i="1"/>
  <c r="B29" i="1"/>
  <c r="A29" i="1"/>
  <c r="B30" i="1"/>
  <c r="A30" i="1"/>
  <c r="B31" i="1"/>
  <c r="A31" i="1"/>
  <c r="B24" i="1"/>
  <c r="A24" i="1"/>
  <c r="B23" i="1"/>
  <c r="A23" i="1"/>
  <c r="B25" i="1"/>
  <c r="A25" i="1"/>
  <c r="B22" i="1"/>
  <c r="A22" i="1"/>
  <c r="B27" i="1"/>
  <c r="A27" i="1"/>
  <c r="B16" i="1"/>
  <c r="A16" i="1"/>
  <c r="B14" i="1"/>
  <c r="A14" i="1"/>
  <c r="B20" i="1"/>
  <c r="A20" i="1"/>
  <c r="B15" i="1"/>
  <c r="A15" i="1"/>
  <c r="B19" i="1"/>
  <c r="A19" i="1"/>
  <c r="B18" i="1"/>
  <c r="A18" i="1"/>
  <c r="B17" i="1"/>
  <c r="A17" i="1"/>
  <c r="B12" i="1"/>
  <c r="A12" i="1"/>
  <c r="B11" i="1"/>
  <c r="A11" i="1"/>
  <c r="B10" i="1"/>
  <c r="A10" i="1"/>
  <c r="B8" i="1"/>
  <c r="A8" i="1"/>
</calcChain>
</file>

<file path=xl/sharedStrings.xml><?xml version="1.0" encoding="utf-8"?>
<sst xmlns="http://schemas.openxmlformats.org/spreadsheetml/2006/main" count="393" uniqueCount="168">
  <si>
    <t>Hazel</t>
  </si>
  <si>
    <t>Parker</t>
  </si>
  <si>
    <t>Shane</t>
  </si>
  <si>
    <t>Babey</t>
  </si>
  <si>
    <t>David</t>
  </si>
  <si>
    <t>Brickell</t>
  </si>
  <si>
    <t>Karen</t>
  </si>
  <si>
    <t>Clarke</t>
  </si>
  <si>
    <t>Jordan</t>
  </si>
  <si>
    <t>Herbert</t>
  </si>
  <si>
    <t>Richard</t>
  </si>
  <si>
    <t>Ramplee</t>
  </si>
  <si>
    <t>Trevor</t>
  </si>
  <si>
    <t>Gatrell</t>
  </si>
  <si>
    <t>John</t>
  </si>
  <si>
    <t>Bull</t>
  </si>
  <si>
    <t>Denham</t>
  </si>
  <si>
    <t>Youens</t>
  </si>
  <si>
    <t>Brian</t>
  </si>
  <si>
    <t>Page</t>
  </si>
  <si>
    <t>Gary</t>
  </si>
  <si>
    <t>Mehson</t>
  </si>
  <si>
    <t>Wiseman</t>
  </si>
  <si>
    <t>Andrew</t>
  </si>
  <si>
    <t>Bryant</t>
  </si>
  <si>
    <t>Jack</t>
  </si>
  <si>
    <t>Reynard</t>
  </si>
  <si>
    <t>Norris</t>
  </si>
  <si>
    <t>Jon</t>
  </si>
  <si>
    <t>Hunter</t>
  </si>
  <si>
    <t>Steve</t>
  </si>
  <si>
    <t>Dodds</t>
  </si>
  <si>
    <t>Ryalls</t>
  </si>
  <si>
    <t>James</t>
  </si>
  <si>
    <t>Emily</t>
  </si>
  <si>
    <t>Robert</t>
  </si>
  <si>
    <t>Hartwell</t>
  </si>
  <si>
    <t>George</t>
  </si>
  <si>
    <t>Greenland</t>
  </si>
  <si>
    <t>Jim</t>
  </si>
  <si>
    <t>Gray</t>
  </si>
  <si>
    <t>Andy</t>
  </si>
  <si>
    <t>Withers</t>
  </si>
  <si>
    <t>Neil</t>
  </si>
  <si>
    <t>Chris</t>
  </si>
  <si>
    <t>Curnick</t>
  </si>
  <si>
    <t>Ronnie</t>
  </si>
  <si>
    <t>Allen</t>
  </si>
  <si>
    <t>Samuel</t>
  </si>
  <si>
    <t>Hurst</t>
  </si>
  <si>
    <t>Clint</t>
  </si>
  <si>
    <t>Sparrey</t>
  </si>
  <si>
    <t>Prince</t>
  </si>
  <si>
    <t>Vince</t>
  </si>
  <si>
    <t>Harris</t>
  </si>
  <si>
    <t>Malcolm</t>
  </si>
  <si>
    <t>Mullender</t>
  </si>
  <si>
    <t>Hiscock</t>
  </si>
  <si>
    <t>Baxter</t>
  </si>
  <si>
    <t>Mark</t>
  </si>
  <si>
    <t>Parry-Norton</t>
  </si>
  <si>
    <t>Ian</t>
  </si>
  <si>
    <t>Bartholomew</t>
  </si>
  <si>
    <t>Barry</t>
  </si>
  <si>
    <t>Hickman</t>
  </si>
  <si>
    <t>Nigel</t>
  </si>
  <si>
    <t>Parvin</t>
  </si>
  <si>
    <t>Clive</t>
  </si>
  <si>
    <t>Wilson</t>
  </si>
  <si>
    <t>Theo</t>
  </si>
  <si>
    <t>Lanham</t>
  </si>
  <si>
    <t>Luke</t>
  </si>
  <si>
    <t>Batten</t>
  </si>
  <si>
    <t>Billy</t>
  </si>
  <si>
    <t>Guilford</t>
  </si>
  <si>
    <t>Finley</t>
  </si>
  <si>
    <t>Caden</t>
  </si>
  <si>
    <t>Williams</t>
  </si>
  <si>
    <t>Charlotte</t>
  </si>
  <si>
    <t>Newcombe</t>
  </si>
  <si>
    <t xml:space="preserve">Novice </t>
  </si>
  <si>
    <t xml:space="preserve">Sportsman </t>
  </si>
  <si>
    <t xml:space="preserve">Veteran </t>
  </si>
  <si>
    <t xml:space="preserve">Adult E </t>
  </si>
  <si>
    <t>Clubman</t>
  </si>
  <si>
    <t xml:space="preserve">Unclassified </t>
  </si>
  <si>
    <t xml:space="preserve">Youth D </t>
  </si>
  <si>
    <t xml:space="preserve">Youth C </t>
  </si>
  <si>
    <t>Youth E</t>
  </si>
  <si>
    <t>No.</t>
  </si>
  <si>
    <t>ACU No.</t>
  </si>
  <si>
    <t>Name</t>
  </si>
  <si>
    <t>Class</t>
  </si>
  <si>
    <t>Machine</t>
  </si>
  <si>
    <t>Oset 24R</t>
  </si>
  <si>
    <t>Beta Evo 250</t>
  </si>
  <si>
    <t>Ariel HT500</t>
  </si>
  <si>
    <t>Sherco 300</t>
  </si>
  <si>
    <t>Beta 250</t>
  </si>
  <si>
    <t>Beta Evo 200</t>
  </si>
  <si>
    <t>Sherco ST300</t>
  </si>
  <si>
    <t>Beta Rev 3 270</t>
  </si>
  <si>
    <t>Gas Gas 125</t>
  </si>
  <si>
    <t>Beta Evo 300</t>
  </si>
  <si>
    <t>TRS ONE 250</t>
  </si>
  <si>
    <t>Francis Barnett Falcon</t>
  </si>
  <si>
    <t>BSA Bantam 175</t>
  </si>
  <si>
    <t>BSA B40</t>
  </si>
  <si>
    <t>Gas Gas TXT 250</t>
  </si>
  <si>
    <t>Gas Gas 300</t>
  </si>
  <si>
    <t>TRS ONE R 250</t>
  </si>
  <si>
    <t>Electric Motion Race</t>
  </si>
  <si>
    <t>Montesa</t>
  </si>
  <si>
    <t>Dot</t>
  </si>
  <si>
    <t>Yamaha 200</t>
  </si>
  <si>
    <t>DOT 175</t>
  </si>
  <si>
    <t>Bultaco Sherpa 325</t>
  </si>
  <si>
    <t>Fantic 156</t>
  </si>
  <si>
    <t>Yamaha TY 175</t>
  </si>
  <si>
    <t>TRS 125</t>
  </si>
  <si>
    <t>BSA C15</t>
  </si>
  <si>
    <t>TRRS 250</t>
  </si>
  <si>
    <t>Yamaha 250</t>
  </si>
  <si>
    <t>Gas Gas TXT Racing</t>
  </si>
  <si>
    <t>Gas Gas 250</t>
  </si>
  <si>
    <t>Montesa 315R</t>
  </si>
  <si>
    <t>Oset 20</t>
  </si>
  <si>
    <t>Oset</t>
  </si>
  <si>
    <t>Oset 20 Lite</t>
  </si>
  <si>
    <t>Oset 20R</t>
  </si>
  <si>
    <t>S1</t>
  </si>
  <si>
    <t>S2</t>
  </si>
  <si>
    <t>S3</t>
  </si>
  <si>
    <t>S5</t>
  </si>
  <si>
    <t>S4</t>
  </si>
  <si>
    <t>S6</t>
  </si>
  <si>
    <t>S7</t>
  </si>
  <si>
    <t>S8</t>
  </si>
  <si>
    <t>S9</t>
  </si>
  <si>
    <t>S10</t>
  </si>
  <si>
    <t>Tot.</t>
  </si>
  <si>
    <t>Pos.</t>
  </si>
  <si>
    <t>Terry</t>
  </si>
  <si>
    <t>Michael</t>
  </si>
  <si>
    <t>Dick</t>
  </si>
  <si>
    <t xml:space="preserve">Pre 67 D </t>
  </si>
  <si>
    <t xml:space="preserve">Twin Shock C </t>
  </si>
  <si>
    <t xml:space="preserve">Twin Shock D </t>
  </si>
  <si>
    <t>Results</t>
  </si>
  <si>
    <t>Waltham Chase Trials MCC - Summer Serie, 2022 Round 4</t>
  </si>
  <si>
    <t>Kewlake Lane, Cadnam, Saturday 6th August 2022. (ACU Permit 63751)</t>
  </si>
  <si>
    <t>Beta</t>
  </si>
  <si>
    <t>Twin Shock B</t>
  </si>
  <si>
    <t>1st</t>
  </si>
  <si>
    <t>2nd</t>
  </si>
  <si>
    <t>3rd</t>
  </si>
  <si>
    <t>4th</t>
  </si>
  <si>
    <t>5th</t>
  </si>
  <si>
    <t>6th</t>
  </si>
  <si>
    <t>7th</t>
  </si>
  <si>
    <t>Geoff</t>
  </si>
  <si>
    <t>Sam</t>
  </si>
  <si>
    <t>DNF</t>
  </si>
  <si>
    <t>DNS</t>
  </si>
  <si>
    <t>8th</t>
  </si>
  <si>
    <t>9th</t>
  </si>
  <si>
    <t>39 Cleans</t>
  </si>
  <si>
    <t>37 Cleans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</si>
</sst>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0" fillId="0" borderId="10" xfId="0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6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showGridLines="0" tabSelected="1" topLeftCell="A12" workbookViewId="0">
      <selection activeCell="T17" sqref="T17"/>
    </sheetView>
  </sheetViews>
  <sheetFormatPr defaultRowHeight="15" x14ac:dyDescent="0.25"/>
  <cols>
    <col min="1" max="1" width="8" style="1" customWidth="1"/>
    <col min="2" max="2" width="16" style="1" hidden="1" customWidth="1"/>
    <col min="3" max="3" width="13.85546875" customWidth="1"/>
    <col min="4" max="4" width="13.140625" bestFit="1" customWidth="1"/>
    <col min="5" max="5" width="15.85546875" customWidth="1"/>
    <col min="6" max="6" width="21.140625" hidden="1" customWidth="1"/>
    <col min="7" max="16" width="6.7109375" style="1" customWidth="1"/>
    <col min="17" max="17" width="6.7109375" style="10" customWidth="1"/>
    <col min="18" max="18" width="6.7109375" style="1" customWidth="1"/>
  </cols>
  <sheetData>
    <row r="1" spans="1:18" ht="15.75" x14ac:dyDescent="0.25">
      <c r="A1" s="13" t="s">
        <v>148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.75" x14ac:dyDescent="0.25">
      <c r="A2" s="8"/>
      <c r="B2" s="8"/>
      <c r="C2" s="9"/>
      <c r="D2" s="9"/>
      <c r="E2" s="9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5.75" x14ac:dyDescent="0.25">
      <c r="A3" s="13" t="s">
        <v>149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5.75" x14ac:dyDescent="0.25">
      <c r="A5" s="13" t="s">
        <v>150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18" s="6" customFormat="1" x14ac:dyDescent="0.25">
      <c r="A7" s="5" t="s">
        <v>89</v>
      </c>
      <c r="B7" s="5" t="s">
        <v>90</v>
      </c>
      <c r="C7" s="12" t="s">
        <v>91</v>
      </c>
      <c r="D7" s="12"/>
      <c r="E7" s="4" t="s">
        <v>92</v>
      </c>
      <c r="F7" s="4" t="s">
        <v>93</v>
      </c>
      <c r="G7" s="5" t="s">
        <v>130</v>
      </c>
      <c r="H7" s="5" t="s">
        <v>131</v>
      </c>
      <c r="I7" s="5" t="s">
        <v>132</v>
      </c>
      <c r="J7" s="5" t="s">
        <v>134</v>
      </c>
      <c r="K7" s="5" t="s">
        <v>133</v>
      </c>
      <c r="L7" s="5" t="s">
        <v>135</v>
      </c>
      <c r="M7" s="5" t="s">
        <v>136</v>
      </c>
      <c r="N7" s="5" t="s">
        <v>137</v>
      </c>
      <c r="O7" s="5" t="s">
        <v>138</v>
      </c>
      <c r="P7" s="5" t="s">
        <v>139</v>
      </c>
      <c r="Q7" s="5" t="s">
        <v>140</v>
      </c>
      <c r="R7" s="5" t="s">
        <v>141</v>
      </c>
    </row>
    <row r="8" spans="1:18" x14ac:dyDescent="0.25">
      <c r="A8" s="7">
        <f>(31)</f>
        <v>31</v>
      </c>
      <c r="B8" s="7">
        <f>(208008)</f>
        <v>208008</v>
      </c>
      <c r="C8" s="2" t="s">
        <v>0</v>
      </c>
      <c r="D8" s="2" t="s">
        <v>1</v>
      </c>
      <c r="E8" s="2" t="s">
        <v>83</v>
      </c>
      <c r="F8" s="2" t="s">
        <v>94</v>
      </c>
      <c r="G8" s="3">
        <v>2</v>
      </c>
      <c r="H8" s="3">
        <v>11</v>
      </c>
      <c r="I8" s="3">
        <v>0</v>
      </c>
      <c r="J8" s="3">
        <v>10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5">
        <f>SUM(G8:P8)</f>
        <v>23</v>
      </c>
      <c r="R8" s="3" t="s">
        <v>153</v>
      </c>
    </row>
    <row r="9" spans="1:18" x14ac:dyDescent="0.25">
      <c r="A9" s="7"/>
      <c r="B9" s="7"/>
      <c r="C9" s="2"/>
      <c r="D9" s="2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5"/>
      <c r="R9" s="3"/>
    </row>
    <row r="10" spans="1:18" x14ac:dyDescent="0.25">
      <c r="A10" s="7">
        <f>(190)</f>
        <v>190</v>
      </c>
      <c r="B10" s="7">
        <f>(11704)</f>
        <v>11704</v>
      </c>
      <c r="C10" s="2" t="s">
        <v>26</v>
      </c>
      <c r="D10" s="2" t="s">
        <v>27</v>
      </c>
      <c r="E10" s="2" t="s">
        <v>84</v>
      </c>
      <c r="F10" s="2" t="s">
        <v>95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2</v>
      </c>
      <c r="O10" s="3">
        <v>0</v>
      </c>
      <c r="P10" s="3">
        <v>0</v>
      </c>
      <c r="Q10" s="5">
        <f>SUM(G10:P10)</f>
        <v>3</v>
      </c>
      <c r="R10" s="3" t="s">
        <v>153</v>
      </c>
    </row>
    <row r="11" spans="1:18" x14ac:dyDescent="0.25">
      <c r="A11" s="7">
        <f>(806)</f>
        <v>806</v>
      </c>
      <c r="B11" s="7">
        <f>(31941)</f>
        <v>31941</v>
      </c>
      <c r="C11" s="2" t="s">
        <v>160</v>
      </c>
      <c r="D11" s="2" t="s">
        <v>9</v>
      </c>
      <c r="E11" s="2" t="s">
        <v>84</v>
      </c>
      <c r="F11" s="2" t="s">
        <v>96</v>
      </c>
      <c r="G11" s="3">
        <v>3</v>
      </c>
      <c r="H11" s="3">
        <v>1</v>
      </c>
      <c r="I11" s="3">
        <v>2</v>
      </c>
      <c r="J11" s="3">
        <v>0</v>
      </c>
      <c r="K11" s="3">
        <v>14</v>
      </c>
      <c r="L11" s="3">
        <v>8</v>
      </c>
      <c r="M11" s="3">
        <v>0</v>
      </c>
      <c r="N11" s="3">
        <v>8</v>
      </c>
      <c r="O11" s="3">
        <v>4</v>
      </c>
      <c r="P11" s="3">
        <v>0</v>
      </c>
      <c r="Q11" s="5">
        <f>SUM(G11:P11)</f>
        <v>40</v>
      </c>
      <c r="R11" s="3" t="s">
        <v>154</v>
      </c>
    </row>
    <row r="12" spans="1:18" x14ac:dyDescent="0.25">
      <c r="A12" s="7">
        <f>(69)</f>
        <v>69</v>
      </c>
      <c r="B12" s="7">
        <f>(181642)</f>
        <v>181642</v>
      </c>
      <c r="C12" s="2" t="s">
        <v>25</v>
      </c>
      <c r="D12" s="2" t="s">
        <v>24</v>
      </c>
      <c r="E12" s="2" t="s">
        <v>84</v>
      </c>
      <c r="F12" s="2" t="s">
        <v>97</v>
      </c>
      <c r="G12" s="3">
        <v>7</v>
      </c>
      <c r="H12" s="3">
        <v>6</v>
      </c>
      <c r="I12" s="3">
        <v>0</v>
      </c>
      <c r="J12" s="3">
        <v>1</v>
      </c>
      <c r="K12" s="3">
        <v>12</v>
      </c>
      <c r="L12" s="3">
        <v>10</v>
      </c>
      <c r="M12" s="3">
        <v>6</v>
      </c>
      <c r="N12" s="3">
        <v>16</v>
      </c>
      <c r="O12" s="3">
        <v>7</v>
      </c>
      <c r="P12" s="3">
        <v>0</v>
      </c>
      <c r="Q12" s="5">
        <f>SUM(G12:P12)</f>
        <v>65</v>
      </c>
      <c r="R12" s="3" t="s">
        <v>155</v>
      </c>
    </row>
    <row r="13" spans="1:18" x14ac:dyDescent="0.25">
      <c r="A13" s="7"/>
      <c r="B13" s="7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5"/>
      <c r="R13" s="3"/>
    </row>
    <row r="14" spans="1:18" x14ac:dyDescent="0.25">
      <c r="A14" s="7">
        <f>(421)</f>
        <v>421</v>
      </c>
      <c r="B14" s="7">
        <f>(86318)</f>
        <v>86318</v>
      </c>
      <c r="C14" s="2" t="s">
        <v>2</v>
      </c>
      <c r="D14" s="2" t="s">
        <v>3</v>
      </c>
      <c r="E14" s="2" t="s">
        <v>80</v>
      </c>
      <c r="F14" s="2" t="s">
        <v>103</v>
      </c>
      <c r="G14" s="3">
        <v>0</v>
      </c>
      <c r="H14" s="3">
        <v>4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3</v>
      </c>
      <c r="O14" s="3">
        <v>0</v>
      </c>
      <c r="P14" s="3">
        <v>0</v>
      </c>
      <c r="Q14" s="5">
        <f t="shared" ref="Q14:Q19" si="0">SUM(G14:P14)</f>
        <v>7</v>
      </c>
      <c r="R14" s="3" t="s">
        <v>153</v>
      </c>
    </row>
    <row r="15" spans="1:18" x14ac:dyDescent="0.25">
      <c r="A15" s="7">
        <f>(169)</f>
        <v>169</v>
      </c>
      <c r="B15" s="7">
        <f>(180171)</f>
        <v>180171</v>
      </c>
      <c r="C15" s="2" t="s">
        <v>4</v>
      </c>
      <c r="D15" s="2" t="s">
        <v>5</v>
      </c>
      <c r="E15" s="2" t="s">
        <v>80</v>
      </c>
      <c r="F15" s="2" t="s">
        <v>101</v>
      </c>
      <c r="G15" s="3">
        <v>1</v>
      </c>
      <c r="H15" s="3">
        <v>5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5</v>
      </c>
      <c r="O15" s="3">
        <v>0</v>
      </c>
      <c r="P15" s="3">
        <v>0</v>
      </c>
      <c r="Q15" s="5">
        <f t="shared" si="0"/>
        <v>12</v>
      </c>
      <c r="R15" s="3" t="s">
        <v>154</v>
      </c>
    </row>
    <row r="16" spans="1:18" x14ac:dyDescent="0.25">
      <c r="A16" s="7">
        <f>(807)</f>
        <v>807</v>
      </c>
      <c r="B16" s="7">
        <f>(207301)</f>
        <v>207301</v>
      </c>
      <c r="C16" s="2" t="s">
        <v>143</v>
      </c>
      <c r="D16" s="2" t="s">
        <v>8</v>
      </c>
      <c r="E16" s="2" t="s">
        <v>80</v>
      </c>
      <c r="F16" s="2" t="s">
        <v>104</v>
      </c>
      <c r="G16" s="3">
        <v>2</v>
      </c>
      <c r="H16" s="3">
        <v>11</v>
      </c>
      <c r="I16" s="3">
        <v>0</v>
      </c>
      <c r="J16" s="3">
        <v>1</v>
      </c>
      <c r="K16" s="3">
        <v>0</v>
      </c>
      <c r="L16" s="3">
        <v>5</v>
      </c>
      <c r="M16" s="3">
        <v>0</v>
      </c>
      <c r="N16" s="3">
        <v>6</v>
      </c>
      <c r="O16" s="3">
        <v>4</v>
      </c>
      <c r="P16" s="3">
        <v>1</v>
      </c>
      <c r="Q16" s="5">
        <f t="shared" si="0"/>
        <v>30</v>
      </c>
      <c r="R16" s="3" t="s">
        <v>155</v>
      </c>
    </row>
    <row r="17" spans="1:19" x14ac:dyDescent="0.25">
      <c r="A17" s="7">
        <f>(801)</f>
        <v>801</v>
      </c>
      <c r="B17" s="7">
        <f>(22629)</f>
        <v>22629</v>
      </c>
      <c r="C17" s="2" t="s">
        <v>44</v>
      </c>
      <c r="D17" s="2" t="s">
        <v>17</v>
      </c>
      <c r="E17" s="2" t="s">
        <v>80</v>
      </c>
      <c r="F17" s="2" t="s">
        <v>98</v>
      </c>
      <c r="G17" s="3">
        <v>0</v>
      </c>
      <c r="H17" s="3">
        <v>2</v>
      </c>
      <c r="I17" s="3">
        <v>0</v>
      </c>
      <c r="J17" s="3">
        <v>6</v>
      </c>
      <c r="K17" s="3">
        <v>0</v>
      </c>
      <c r="L17" s="3">
        <v>15</v>
      </c>
      <c r="M17" s="3">
        <v>0</v>
      </c>
      <c r="N17" s="3">
        <v>4</v>
      </c>
      <c r="O17" s="3">
        <v>1</v>
      </c>
      <c r="P17" s="3">
        <v>5</v>
      </c>
      <c r="Q17" s="5">
        <f t="shared" si="0"/>
        <v>33</v>
      </c>
      <c r="R17" s="3" t="s">
        <v>156</v>
      </c>
    </row>
    <row r="18" spans="1:19" x14ac:dyDescent="0.25">
      <c r="A18" s="7">
        <f>(481)</f>
        <v>481</v>
      </c>
      <c r="B18" s="7">
        <f>(211098)</f>
        <v>211098</v>
      </c>
      <c r="C18" s="2" t="s">
        <v>28</v>
      </c>
      <c r="D18" s="2" t="s">
        <v>29</v>
      </c>
      <c r="E18" s="2" t="s">
        <v>80</v>
      </c>
      <c r="F18" s="2" t="s">
        <v>99</v>
      </c>
      <c r="G18" s="3">
        <v>7</v>
      </c>
      <c r="H18" s="3">
        <v>8</v>
      </c>
      <c r="I18" s="3">
        <v>0</v>
      </c>
      <c r="J18" s="3">
        <v>10</v>
      </c>
      <c r="K18" s="3">
        <v>0</v>
      </c>
      <c r="L18" s="3">
        <v>7</v>
      </c>
      <c r="M18" s="3">
        <v>0</v>
      </c>
      <c r="N18" s="3">
        <v>0</v>
      </c>
      <c r="O18" s="3">
        <v>5</v>
      </c>
      <c r="P18" s="3">
        <v>0</v>
      </c>
      <c r="Q18" s="5">
        <f t="shared" si="0"/>
        <v>37</v>
      </c>
      <c r="R18" s="3" t="s">
        <v>157</v>
      </c>
    </row>
    <row r="19" spans="1:19" x14ac:dyDescent="0.25">
      <c r="A19" s="7">
        <f>(493)</f>
        <v>493</v>
      </c>
      <c r="B19" s="7">
        <f>(209691)</f>
        <v>209691</v>
      </c>
      <c r="C19" s="2" t="s">
        <v>30</v>
      </c>
      <c r="D19" s="2" t="s">
        <v>31</v>
      </c>
      <c r="E19" s="2" t="s">
        <v>80</v>
      </c>
      <c r="F19" s="2" t="s">
        <v>100</v>
      </c>
      <c r="G19" s="3">
        <v>6</v>
      </c>
      <c r="H19" s="3">
        <v>7</v>
      </c>
      <c r="I19" s="3">
        <v>0</v>
      </c>
      <c r="J19" s="3">
        <v>0</v>
      </c>
      <c r="K19" s="3">
        <v>3</v>
      </c>
      <c r="L19" s="3">
        <v>15</v>
      </c>
      <c r="M19" s="3">
        <v>5</v>
      </c>
      <c r="N19" s="3">
        <v>6</v>
      </c>
      <c r="O19" s="3">
        <v>8</v>
      </c>
      <c r="P19" s="3">
        <v>0</v>
      </c>
      <c r="Q19" s="5">
        <f t="shared" si="0"/>
        <v>50</v>
      </c>
      <c r="R19" s="3" t="s">
        <v>158</v>
      </c>
    </row>
    <row r="20" spans="1:19" x14ac:dyDescent="0.25">
      <c r="A20" s="7">
        <f>(82)</f>
        <v>82</v>
      </c>
      <c r="B20" s="7">
        <f>(53285)</f>
        <v>53285</v>
      </c>
      <c r="C20" s="2" t="s">
        <v>142</v>
      </c>
      <c r="D20" s="2" t="s">
        <v>32</v>
      </c>
      <c r="E20" s="2" t="s">
        <v>80</v>
      </c>
      <c r="F20" s="2" t="s">
        <v>102</v>
      </c>
      <c r="G20" s="3" t="s">
        <v>162</v>
      </c>
      <c r="H20" s="3" t="s">
        <v>162</v>
      </c>
      <c r="I20" s="3" t="s">
        <v>162</v>
      </c>
      <c r="J20" s="3" t="s">
        <v>162</v>
      </c>
      <c r="K20" s="3" t="s">
        <v>162</v>
      </c>
      <c r="L20" s="3" t="s">
        <v>162</v>
      </c>
      <c r="M20" s="3" t="s">
        <v>162</v>
      </c>
      <c r="N20" s="3" t="s">
        <v>162</v>
      </c>
      <c r="O20" s="3" t="s">
        <v>162</v>
      </c>
      <c r="P20" s="3" t="s">
        <v>162</v>
      </c>
      <c r="Q20" s="3" t="s">
        <v>162</v>
      </c>
      <c r="R20" s="3" t="s">
        <v>162</v>
      </c>
    </row>
    <row r="21" spans="1:19" x14ac:dyDescent="0.25">
      <c r="A21" s="7"/>
      <c r="B21" s="7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5"/>
      <c r="R21" s="3"/>
    </row>
    <row r="22" spans="1:19" x14ac:dyDescent="0.25">
      <c r="A22" s="7">
        <f>(1)</f>
        <v>1</v>
      </c>
      <c r="B22" s="7">
        <f>(49772)</f>
        <v>49772</v>
      </c>
      <c r="C22" s="2" t="s">
        <v>37</v>
      </c>
      <c r="D22" s="2" t="s">
        <v>38</v>
      </c>
      <c r="E22" s="2" t="s">
        <v>145</v>
      </c>
      <c r="F22" s="2" t="s">
        <v>106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5">
        <f>SUM(G22:P22)</f>
        <v>1</v>
      </c>
      <c r="R22" s="3" t="s">
        <v>153</v>
      </c>
    </row>
    <row r="23" spans="1:19" x14ac:dyDescent="0.25">
      <c r="A23" s="7">
        <f>(24)</f>
        <v>24</v>
      </c>
      <c r="B23" s="7">
        <f>(177394)</f>
        <v>177394</v>
      </c>
      <c r="C23" s="2" t="s">
        <v>41</v>
      </c>
      <c r="D23" s="2" t="s">
        <v>42</v>
      </c>
      <c r="E23" s="2" t="s">
        <v>145</v>
      </c>
      <c r="F23" s="2" t="s">
        <v>107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1</v>
      </c>
      <c r="O23" s="3">
        <v>1</v>
      </c>
      <c r="P23" s="3">
        <v>0</v>
      </c>
      <c r="Q23" s="5">
        <f>SUM(G23:P23)</f>
        <v>5</v>
      </c>
      <c r="R23" s="3" t="s">
        <v>154</v>
      </c>
    </row>
    <row r="24" spans="1:19" x14ac:dyDescent="0.25">
      <c r="A24" s="7">
        <f>(15)</f>
        <v>15</v>
      </c>
      <c r="B24" s="7">
        <f>(12857)</f>
        <v>12857</v>
      </c>
      <c r="C24" s="2" t="s">
        <v>6</v>
      </c>
      <c r="D24" s="2" t="s">
        <v>7</v>
      </c>
      <c r="E24" s="2" t="s">
        <v>145</v>
      </c>
      <c r="F24" s="2" t="s">
        <v>106</v>
      </c>
      <c r="G24" s="3">
        <v>0</v>
      </c>
      <c r="H24" s="3">
        <v>7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5">
        <f>SUM(G24:P24)</f>
        <v>7</v>
      </c>
      <c r="R24" s="3" t="s">
        <v>155</v>
      </c>
      <c r="S24" s="11">
        <v>5</v>
      </c>
    </row>
    <row r="25" spans="1:19" x14ac:dyDescent="0.25">
      <c r="A25" s="7">
        <f>(500)</f>
        <v>500</v>
      </c>
      <c r="B25" s="7">
        <f>(10955)</f>
        <v>10955</v>
      </c>
      <c r="C25" s="2" t="s">
        <v>39</v>
      </c>
      <c r="D25" s="2" t="s">
        <v>40</v>
      </c>
      <c r="E25" s="2" t="s">
        <v>145</v>
      </c>
      <c r="F25" s="2" t="s">
        <v>96</v>
      </c>
      <c r="G25" s="3">
        <v>0</v>
      </c>
      <c r="H25" s="3">
        <v>11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5">
        <f>SUM(G25:P25)</f>
        <v>11</v>
      </c>
      <c r="R25" s="3" t="s">
        <v>156</v>
      </c>
    </row>
    <row r="26" spans="1:19" x14ac:dyDescent="0.25">
      <c r="A26" s="7">
        <f>(167)</f>
        <v>167</v>
      </c>
      <c r="B26" s="7">
        <f>(76824)</f>
        <v>76824</v>
      </c>
      <c r="C26" s="2" t="s">
        <v>144</v>
      </c>
      <c r="D26" s="2" t="s">
        <v>11</v>
      </c>
      <c r="E26" s="2" t="s">
        <v>145</v>
      </c>
      <c r="F26" s="2" t="s">
        <v>120</v>
      </c>
      <c r="G26" s="3">
        <v>0</v>
      </c>
      <c r="H26" s="3">
        <v>9</v>
      </c>
      <c r="I26" s="3">
        <v>0</v>
      </c>
      <c r="J26" s="3">
        <v>1</v>
      </c>
      <c r="K26" s="3">
        <v>0</v>
      </c>
      <c r="L26" s="3">
        <v>1</v>
      </c>
      <c r="M26" s="3">
        <v>0</v>
      </c>
      <c r="N26" s="3">
        <v>5</v>
      </c>
      <c r="O26" s="3">
        <v>6</v>
      </c>
      <c r="P26" s="3">
        <v>0</v>
      </c>
      <c r="Q26" s="5">
        <f t="shared" ref="Q26" si="1">SUM(G26:P26)</f>
        <v>22</v>
      </c>
      <c r="R26" s="3" t="s">
        <v>157</v>
      </c>
    </row>
    <row r="27" spans="1:19" x14ac:dyDescent="0.25">
      <c r="A27" s="7">
        <f>(303)</f>
        <v>303</v>
      </c>
      <c r="B27" s="7">
        <f>(142784)</f>
        <v>142784</v>
      </c>
      <c r="C27" s="2" t="s">
        <v>35</v>
      </c>
      <c r="D27" s="2" t="s">
        <v>36</v>
      </c>
      <c r="E27" s="2" t="s">
        <v>145</v>
      </c>
      <c r="F27" s="2" t="s">
        <v>105</v>
      </c>
      <c r="G27" s="3" t="s">
        <v>163</v>
      </c>
      <c r="H27" s="3" t="s">
        <v>163</v>
      </c>
      <c r="I27" s="3" t="s">
        <v>163</v>
      </c>
      <c r="J27" s="3" t="s">
        <v>163</v>
      </c>
      <c r="K27" s="3" t="s">
        <v>163</v>
      </c>
      <c r="L27" s="3" t="s">
        <v>163</v>
      </c>
      <c r="M27" s="3" t="s">
        <v>163</v>
      </c>
      <c r="N27" s="3" t="s">
        <v>163</v>
      </c>
      <c r="O27" s="3" t="s">
        <v>163</v>
      </c>
      <c r="P27" s="3" t="s">
        <v>163</v>
      </c>
      <c r="Q27" s="3" t="s">
        <v>163</v>
      </c>
      <c r="R27" s="3" t="s">
        <v>163</v>
      </c>
    </row>
    <row r="28" spans="1:19" x14ac:dyDescent="0.25">
      <c r="A28" s="7"/>
      <c r="B28" s="7"/>
      <c r="C28" s="2"/>
      <c r="D28" s="2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5"/>
      <c r="R28" s="3"/>
    </row>
    <row r="29" spans="1:19" x14ac:dyDescent="0.25">
      <c r="A29" s="7">
        <f>(45)</f>
        <v>45</v>
      </c>
      <c r="B29" s="7">
        <f>(12434)</f>
        <v>12434</v>
      </c>
      <c r="C29" s="2" t="s">
        <v>44</v>
      </c>
      <c r="D29" s="2" t="s">
        <v>22</v>
      </c>
      <c r="E29" s="2" t="s">
        <v>81</v>
      </c>
      <c r="F29" s="2" t="s">
        <v>109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5">
        <f>SUM(G29:P29)</f>
        <v>0</v>
      </c>
      <c r="R29" s="3" t="s">
        <v>153</v>
      </c>
    </row>
    <row r="30" spans="1:19" x14ac:dyDescent="0.25">
      <c r="A30" s="7">
        <f>(800)</f>
        <v>800</v>
      </c>
      <c r="B30" s="7">
        <f>(204798)</f>
        <v>204798</v>
      </c>
      <c r="C30" s="2" t="s">
        <v>50</v>
      </c>
      <c r="D30" s="2" t="s">
        <v>51</v>
      </c>
      <c r="E30" s="2" t="s">
        <v>81</v>
      </c>
      <c r="F30" s="2" t="s">
        <v>108</v>
      </c>
      <c r="G30" s="3">
        <v>3</v>
      </c>
      <c r="H30" s="3">
        <v>2</v>
      </c>
      <c r="I30" s="3">
        <v>4</v>
      </c>
      <c r="J30" s="3">
        <v>0</v>
      </c>
      <c r="K30" s="3">
        <v>0</v>
      </c>
      <c r="L30" s="3">
        <v>0</v>
      </c>
      <c r="M30" s="3">
        <v>1</v>
      </c>
      <c r="N30" s="3">
        <v>1</v>
      </c>
      <c r="O30" s="3">
        <v>11</v>
      </c>
      <c r="P30" s="3">
        <v>6</v>
      </c>
      <c r="Q30" s="5">
        <f>SUM(G30:P30)</f>
        <v>28</v>
      </c>
      <c r="R30" s="3" t="s">
        <v>154</v>
      </c>
    </row>
    <row r="31" spans="1:19" x14ac:dyDescent="0.25">
      <c r="A31" s="7">
        <f>(166)</f>
        <v>166</v>
      </c>
      <c r="B31" s="7">
        <f>(208894)</f>
        <v>208894</v>
      </c>
      <c r="C31" s="2" t="s">
        <v>161</v>
      </c>
      <c r="D31" s="2" t="s">
        <v>49</v>
      </c>
      <c r="E31" s="2" t="s">
        <v>81</v>
      </c>
      <c r="F31" s="2" t="s">
        <v>103</v>
      </c>
      <c r="G31" s="3">
        <v>12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10</v>
      </c>
      <c r="O31" s="3">
        <v>8</v>
      </c>
      <c r="P31" s="3">
        <v>0</v>
      </c>
      <c r="Q31" s="5">
        <f>SUM(G31:P31)</f>
        <v>30</v>
      </c>
      <c r="R31" s="3" t="s">
        <v>155</v>
      </c>
    </row>
    <row r="32" spans="1:19" x14ac:dyDescent="0.25">
      <c r="A32" s="7">
        <f>(44)</f>
        <v>44</v>
      </c>
      <c r="B32" s="7">
        <f>(208892)</f>
        <v>208892</v>
      </c>
      <c r="C32" s="2" t="s">
        <v>53</v>
      </c>
      <c r="D32" s="2" t="s">
        <v>49</v>
      </c>
      <c r="E32" s="2" t="s">
        <v>81</v>
      </c>
      <c r="F32" s="2" t="s">
        <v>111</v>
      </c>
      <c r="G32" s="3">
        <v>3</v>
      </c>
      <c r="H32" s="3">
        <v>9</v>
      </c>
      <c r="I32" s="3">
        <v>9</v>
      </c>
      <c r="J32" s="3">
        <v>0</v>
      </c>
      <c r="K32" s="3">
        <v>0</v>
      </c>
      <c r="L32" s="3">
        <v>0</v>
      </c>
      <c r="M32" s="3">
        <v>3</v>
      </c>
      <c r="N32" s="3">
        <v>2</v>
      </c>
      <c r="O32" s="3">
        <v>9</v>
      </c>
      <c r="P32" s="3">
        <v>5</v>
      </c>
      <c r="Q32" s="5">
        <f>SUM(G32:P32)</f>
        <v>40</v>
      </c>
      <c r="R32" s="3" t="s">
        <v>156</v>
      </c>
    </row>
    <row r="33" spans="1:18" x14ac:dyDescent="0.25">
      <c r="A33" s="7">
        <f>(191)</f>
        <v>191</v>
      </c>
      <c r="B33" s="7">
        <f>(187029)</f>
        <v>187029</v>
      </c>
      <c r="C33" s="2" t="s">
        <v>41</v>
      </c>
      <c r="D33" s="2" t="s">
        <v>52</v>
      </c>
      <c r="E33" s="2" t="s">
        <v>81</v>
      </c>
      <c r="F33" s="2" t="s">
        <v>110</v>
      </c>
      <c r="G33" s="3">
        <v>5</v>
      </c>
      <c r="H33" s="3">
        <v>2</v>
      </c>
      <c r="I33" s="3">
        <v>3</v>
      </c>
      <c r="J33" s="3">
        <v>2</v>
      </c>
      <c r="K33" s="3">
        <v>1</v>
      </c>
      <c r="L33" s="3">
        <v>15</v>
      </c>
      <c r="M33" s="3">
        <v>1</v>
      </c>
      <c r="N33" s="3">
        <v>4</v>
      </c>
      <c r="O33" s="3">
        <v>7</v>
      </c>
      <c r="P33" s="3">
        <v>15</v>
      </c>
      <c r="Q33" s="5">
        <f>SUM(G33:P33)</f>
        <v>55</v>
      </c>
      <c r="R33" s="3" t="s">
        <v>157</v>
      </c>
    </row>
    <row r="34" spans="1:18" x14ac:dyDescent="0.25">
      <c r="A34" s="7">
        <f>(127)</f>
        <v>127</v>
      </c>
      <c r="B34" s="7">
        <f>(122676)</f>
        <v>122676</v>
      </c>
      <c r="C34" s="2" t="s">
        <v>34</v>
      </c>
      <c r="D34" s="2" t="s">
        <v>19</v>
      </c>
      <c r="E34" s="2" t="s">
        <v>81</v>
      </c>
      <c r="F34" s="2" t="s">
        <v>112</v>
      </c>
      <c r="G34" s="3" t="s">
        <v>162</v>
      </c>
      <c r="H34" s="3" t="s">
        <v>162</v>
      </c>
      <c r="I34" s="3" t="s">
        <v>162</v>
      </c>
      <c r="J34" s="3" t="s">
        <v>162</v>
      </c>
      <c r="K34" s="3" t="s">
        <v>162</v>
      </c>
      <c r="L34" s="3" t="s">
        <v>162</v>
      </c>
      <c r="M34" s="3" t="s">
        <v>162</v>
      </c>
      <c r="N34" s="3" t="s">
        <v>162</v>
      </c>
      <c r="O34" s="3" t="s">
        <v>162</v>
      </c>
      <c r="P34" s="3" t="s">
        <v>162</v>
      </c>
      <c r="Q34" s="3" t="s">
        <v>162</v>
      </c>
      <c r="R34" s="3" t="s">
        <v>162</v>
      </c>
    </row>
    <row r="35" spans="1:18" x14ac:dyDescent="0.25">
      <c r="A35" s="7"/>
      <c r="B35" s="7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5"/>
      <c r="R35" s="3"/>
    </row>
    <row r="36" spans="1:18" x14ac:dyDescent="0.25">
      <c r="A36" s="7">
        <f>(2)</f>
        <v>2</v>
      </c>
      <c r="B36" s="7">
        <f>(82974)</f>
        <v>82974</v>
      </c>
      <c r="C36" s="2" t="s">
        <v>43</v>
      </c>
      <c r="D36" s="2" t="s">
        <v>7</v>
      </c>
      <c r="E36" s="2" t="s">
        <v>152</v>
      </c>
      <c r="F36" s="2" t="s">
        <v>113</v>
      </c>
      <c r="G36" s="3">
        <v>6</v>
      </c>
      <c r="H36" s="3">
        <v>3</v>
      </c>
      <c r="I36" s="3">
        <v>3</v>
      </c>
      <c r="J36" s="3">
        <v>5</v>
      </c>
      <c r="K36" s="3">
        <v>16</v>
      </c>
      <c r="L36" s="3">
        <v>8</v>
      </c>
      <c r="M36" s="3">
        <v>1</v>
      </c>
      <c r="N36" s="3">
        <v>12</v>
      </c>
      <c r="O36" s="3">
        <v>2</v>
      </c>
      <c r="P36" s="3">
        <v>0</v>
      </c>
      <c r="Q36" s="5">
        <f>SUM(G36:P36)</f>
        <v>56</v>
      </c>
      <c r="R36" s="3" t="s">
        <v>153</v>
      </c>
    </row>
    <row r="37" spans="1:18" x14ac:dyDescent="0.25">
      <c r="A37" s="7"/>
      <c r="B37" s="7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5"/>
      <c r="R37" s="3"/>
    </row>
    <row r="38" spans="1:18" x14ac:dyDescent="0.25">
      <c r="A38" s="7">
        <f>(105)</f>
        <v>105</v>
      </c>
      <c r="B38" s="7">
        <f>(132782)</f>
        <v>132782</v>
      </c>
      <c r="C38" s="2" t="s">
        <v>10</v>
      </c>
      <c r="D38" s="2" t="s">
        <v>54</v>
      </c>
      <c r="E38" s="2" t="s">
        <v>146</v>
      </c>
      <c r="F38" s="2" t="s">
        <v>114</v>
      </c>
      <c r="G38" s="3" t="s">
        <v>162</v>
      </c>
      <c r="H38" s="3" t="s">
        <v>162</v>
      </c>
      <c r="I38" s="3" t="s">
        <v>162</v>
      </c>
      <c r="J38" s="3" t="s">
        <v>162</v>
      </c>
      <c r="K38" s="3" t="s">
        <v>162</v>
      </c>
      <c r="L38" s="3" t="s">
        <v>162</v>
      </c>
      <c r="M38" s="3" t="s">
        <v>162</v>
      </c>
      <c r="N38" s="3" t="s">
        <v>162</v>
      </c>
      <c r="O38" s="3" t="s">
        <v>162</v>
      </c>
      <c r="P38" s="3" t="s">
        <v>162</v>
      </c>
      <c r="Q38" s="3" t="s">
        <v>162</v>
      </c>
      <c r="R38" s="3" t="s">
        <v>162</v>
      </c>
    </row>
    <row r="39" spans="1:18" x14ac:dyDescent="0.25">
      <c r="A39" s="7"/>
      <c r="B39" s="7"/>
      <c r="C39" s="2"/>
      <c r="D39" s="2"/>
      <c r="E39" s="2"/>
      <c r="F39" s="2"/>
      <c r="H39" s="3"/>
      <c r="I39" s="3"/>
      <c r="J39" s="3"/>
      <c r="K39" s="3"/>
      <c r="L39" s="3"/>
      <c r="M39" s="3"/>
      <c r="N39" s="3"/>
      <c r="O39" s="3"/>
      <c r="P39" s="3"/>
      <c r="Q39" s="5"/>
      <c r="R39" s="3"/>
    </row>
    <row r="40" spans="1:18" x14ac:dyDescent="0.25">
      <c r="A40" s="7">
        <f>(194)</f>
        <v>194</v>
      </c>
      <c r="B40" s="7">
        <f>(75225)</f>
        <v>75225</v>
      </c>
      <c r="C40" s="2" t="s">
        <v>14</v>
      </c>
      <c r="D40" s="2" t="s">
        <v>15</v>
      </c>
      <c r="E40" s="2" t="s">
        <v>147</v>
      </c>
      <c r="F40" s="2" t="s">
        <v>115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2</v>
      </c>
      <c r="O40" s="3">
        <v>0</v>
      </c>
      <c r="P40" s="3">
        <v>0</v>
      </c>
      <c r="Q40" s="5">
        <f>SUM(G40:P40)</f>
        <v>3</v>
      </c>
      <c r="R40" s="3" t="s">
        <v>153</v>
      </c>
    </row>
    <row r="41" spans="1:18" x14ac:dyDescent="0.25">
      <c r="A41" s="7">
        <f>(379)</f>
        <v>379</v>
      </c>
      <c r="B41" s="7">
        <f>(195443)</f>
        <v>195443</v>
      </c>
      <c r="C41" s="2" t="s">
        <v>55</v>
      </c>
      <c r="D41" s="2" t="s">
        <v>56</v>
      </c>
      <c r="E41" s="2" t="s">
        <v>147</v>
      </c>
      <c r="F41" s="2" t="s">
        <v>116</v>
      </c>
      <c r="G41" s="3">
        <v>0</v>
      </c>
      <c r="H41" s="3">
        <v>10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3</v>
      </c>
      <c r="Q41" s="5">
        <f>SUM(G41:P41)</f>
        <v>13</v>
      </c>
      <c r="R41" s="3" t="s">
        <v>154</v>
      </c>
    </row>
    <row r="42" spans="1:18" x14ac:dyDescent="0.25">
      <c r="A42" s="7">
        <f>(14)</f>
        <v>14</v>
      </c>
      <c r="B42" s="7">
        <f>(171918)</f>
        <v>171918</v>
      </c>
      <c r="C42" s="2" t="s">
        <v>160</v>
      </c>
      <c r="D42" s="2" t="s">
        <v>1</v>
      </c>
      <c r="E42" s="2" t="s">
        <v>147</v>
      </c>
      <c r="F42" s="2" t="s">
        <v>117</v>
      </c>
      <c r="G42" s="3">
        <v>0</v>
      </c>
      <c r="H42" s="3">
        <v>6</v>
      </c>
      <c r="I42" s="3">
        <v>0</v>
      </c>
      <c r="J42" s="3">
        <v>1</v>
      </c>
      <c r="K42" s="3">
        <v>0</v>
      </c>
      <c r="L42" s="3">
        <v>0</v>
      </c>
      <c r="M42" s="3">
        <v>5</v>
      </c>
      <c r="N42" s="3">
        <v>5</v>
      </c>
      <c r="O42" s="3">
        <v>0</v>
      </c>
      <c r="P42" s="3">
        <v>0</v>
      </c>
      <c r="Q42" s="5">
        <f>SUM(G42:P42)</f>
        <v>17</v>
      </c>
      <c r="R42" s="3" t="s">
        <v>155</v>
      </c>
    </row>
    <row r="43" spans="1:18" x14ac:dyDescent="0.25">
      <c r="A43" s="7">
        <f>(244)</f>
        <v>244</v>
      </c>
      <c r="B43" s="7">
        <f>(6079)</f>
        <v>6079</v>
      </c>
      <c r="C43" s="2" t="s">
        <v>14</v>
      </c>
      <c r="D43" s="2" t="s">
        <v>57</v>
      </c>
      <c r="E43" s="2" t="s">
        <v>147</v>
      </c>
      <c r="F43" s="2" t="s">
        <v>118</v>
      </c>
      <c r="G43" s="3" t="s">
        <v>163</v>
      </c>
      <c r="H43" s="3" t="s">
        <v>163</v>
      </c>
      <c r="I43" s="3" t="s">
        <v>163</v>
      </c>
      <c r="J43" s="3" t="s">
        <v>163</v>
      </c>
      <c r="K43" s="3" t="s">
        <v>163</v>
      </c>
      <c r="L43" s="3" t="s">
        <v>163</v>
      </c>
      <c r="M43" s="3" t="s">
        <v>163</v>
      </c>
      <c r="N43" s="3" t="s">
        <v>163</v>
      </c>
      <c r="O43" s="3" t="s">
        <v>163</v>
      </c>
      <c r="P43" s="3" t="s">
        <v>163</v>
      </c>
      <c r="Q43" s="3" t="s">
        <v>163</v>
      </c>
      <c r="R43" s="3" t="s">
        <v>163</v>
      </c>
    </row>
    <row r="44" spans="1:18" x14ac:dyDescent="0.25">
      <c r="A44" s="7">
        <f>(802)</f>
        <v>802</v>
      </c>
      <c r="B44" s="7">
        <f>(189998)</f>
        <v>189998</v>
      </c>
      <c r="C44" s="2" t="s">
        <v>20</v>
      </c>
      <c r="D44" s="2" t="s">
        <v>21</v>
      </c>
      <c r="E44" s="2" t="s">
        <v>147</v>
      </c>
      <c r="F44" s="2" t="s">
        <v>116</v>
      </c>
      <c r="G44" s="3" t="s">
        <v>162</v>
      </c>
      <c r="H44" s="3" t="s">
        <v>162</v>
      </c>
      <c r="I44" s="3" t="s">
        <v>162</v>
      </c>
      <c r="J44" s="3" t="s">
        <v>162</v>
      </c>
      <c r="K44" s="3" t="s">
        <v>162</v>
      </c>
      <c r="L44" s="3" t="s">
        <v>162</v>
      </c>
      <c r="M44" s="3" t="s">
        <v>162</v>
      </c>
      <c r="N44" s="3" t="s">
        <v>162</v>
      </c>
      <c r="O44" s="3" t="s">
        <v>162</v>
      </c>
      <c r="P44" s="3" t="s">
        <v>162</v>
      </c>
      <c r="Q44" s="3" t="s">
        <v>162</v>
      </c>
      <c r="R44" s="3" t="s">
        <v>162</v>
      </c>
    </row>
    <row r="45" spans="1:18" x14ac:dyDescent="0.25">
      <c r="A45" s="7"/>
      <c r="B45" s="7"/>
      <c r="C45" s="2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5"/>
      <c r="R45" s="3"/>
    </row>
    <row r="46" spans="1:18" x14ac:dyDescent="0.25">
      <c r="A46" s="7">
        <f>(81)</f>
        <v>81</v>
      </c>
      <c r="B46" s="7">
        <f>(108648)</f>
        <v>108648</v>
      </c>
      <c r="C46" s="2" t="s">
        <v>14</v>
      </c>
      <c r="D46" s="2" t="s">
        <v>16</v>
      </c>
      <c r="E46" s="2" t="s">
        <v>85</v>
      </c>
      <c r="F46" s="2" t="s">
        <v>107</v>
      </c>
      <c r="G46" s="3">
        <v>7</v>
      </c>
      <c r="H46" s="3">
        <v>0</v>
      </c>
      <c r="I46" s="3">
        <v>0</v>
      </c>
      <c r="J46" s="3">
        <v>4</v>
      </c>
      <c r="K46" s="3">
        <v>0</v>
      </c>
      <c r="L46" s="3">
        <v>5</v>
      </c>
      <c r="M46" s="3">
        <v>0</v>
      </c>
      <c r="N46" s="3">
        <v>11</v>
      </c>
      <c r="O46" s="3">
        <v>0</v>
      </c>
      <c r="P46" s="3">
        <v>1</v>
      </c>
      <c r="Q46" s="5">
        <f>SUM(G46:P46)</f>
        <v>28</v>
      </c>
      <c r="R46" s="3" t="s">
        <v>153</v>
      </c>
    </row>
    <row r="47" spans="1:18" x14ac:dyDescent="0.25">
      <c r="A47" s="7">
        <f>(33)</f>
        <v>33</v>
      </c>
      <c r="B47" s="7">
        <f>(3584)</f>
        <v>3584</v>
      </c>
      <c r="C47" s="2" t="s">
        <v>23</v>
      </c>
      <c r="D47" s="2" t="s">
        <v>58</v>
      </c>
      <c r="E47" s="2" t="s">
        <v>85</v>
      </c>
      <c r="F47" s="2" t="s">
        <v>119</v>
      </c>
      <c r="G47" s="3">
        <v>6</v>
      </c>
      <c r="H47" s="3">
        <v>9</v>
      </c>
      <c r="I47" s="3">
        <v>5</v>
      </c>
      <c r="J47" s="3">
        <v>10</v>
      </c>
      <c r="K47" s="3">
        <v>11</v>
      </c>
      <c r="L47" s="3">
        <v>5</v>
      </c>
      <c r="M47" s="3">
        <v>6</v>
      </c>
      <c r="N47" s="3">
        <v>14</v>
      </c>
      <c r="O47" s="3">
        <v>16</v>
      </c>
      <c r="P47" s="3">
        <v>7</v>
      </c>
      <c r="Q47" s="5">
        <f>SUM(G47:P47)</f>
        <v>89</v>
      </c>
      <c r="R47" s="3" t="s">
        <v>154</v>
      </c>
    </row>
    <row r="48" spans="1:18" x14ac:dyDescent="0.25">
      <c r="A48" s="7">
        <f>(11)</f>
        <v>11</v>
      </c>
      <c r="B48" s="7">
        <f>(186048)</f>
        <v>186048</v>
      </c>
      <c r="C48" s="2" t="s">
        <v>46</v>
      </c>
      <c r="D48" s="2" t="s">
        <v>47</v>
      </c>
      <c r="E48" s="2" t="s">
        <v>82</v>
      </c>
      <c r="F48" s="2" t="s">
        <v>125</v>
      </c>
      <c r="G48" s="3" t="s">
        <v>162</v>
      </c>
      <c r="H48" s="3" t="s">
        <v>162</v>
      </c>
      <c r="I48" s="3" t="s">
        <v>162</v>
      </c>
      <c r="J48" s="3" t="s">
        <v>162</v>
      </c>
      <c r="K48" s="3" t="s">
        <v>162</v>
      </c>
      <c r="L48" s="3" t="s">
        <v>162</v>
      </c>
      <c r="M48" s="3" t="s">
        <v>162</v>
      </c>
      <c r="N48" s="3" t="s">
        <v>162</v>
      </c>
      <c r="O48" s="3" t="s">
        <v>162</v>
      </c>
      <c r="P48" s="3" t="s">
        <v>162</v>
      </c>
      <c r="Q48" s="3" t="s">
        <v>162</v>
      </c>
      <c r="R48" s="3" t="s">
        <v>162</v>
      </c>
    </row>
    <row r="49" spans="1:19" x14ac:dyDescent="0.25">
      <c r="A49" s="7"/>
      <c r="B49" s="7"/>
      <c r="C49" s="2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5"/>
      <c r="R49" s="3"/>
    </row>
    <row r="50" spans="1:19" x14ac:dyDescent="0.25">
      <c r="A50" s="7">
        <f>(666)</f>
        <v>666</v>
      </c>
      <c r="B50" s="7">
        <f>(91187)</f>
        <v>91187</v>
      </c>
      <c r="C50" s="2" t="s">
        <v>59</v>
      </c>
      <c r="D50" s="2" t="s">
        <v>60</v>
      </c>
      <c r="E50" s="2" t="s">
        <v>82</v>
      </c>
      <c r="F50" s="2" t="s">
        <v>151</v>
      </c>
      <c r="G50" s="3">
        <v>0</v>
      </c>
      <c r="H50" s="3">
        <v>0</v>
      </c>
      <c r="I50" s="3">
        <v>0</v>
      </c>
      <c r="J50" s="3">
        <v>5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5">
        <f t="shared" ref="Q50:Q58" si="2">SUM(G50:P50)</f>
        <v>5</v>
      </c>
      <c r="R50" s="3" t="s">
        <v>153</v>
      </c>
      <c r="S50" t="s">
        <v>166</v>
      </c>
    </row>
    <row r="51" spans="1:19" x14ac:dyDescent="0.25">
      <c r="A51" s="7">
        <f>(35)</f>
        <v>35</v>
      </c>
      <c r="B51" s="7">
        <f>(148401)</f>
        <v>148401</v>
      </c>
      <c r="C51" s="2" t="s">
        <v>67</v>
      </c>
      <c r="D51" s="2" t="s">
        <v>68</v>
      </c>
      <c r="E51" s="2" t="s">
        <v>82</v>
      </c>
      <c r="F51" s="2" t="s">
        <v>125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4</v>
      </c>
      <c r="P51" s="3">
        <v>0</v>
      </c>
      <c r="Q51" s="5">
        <f t="shared" si="2"/>
        <v>5</v>
      </c>
      <c r="R51" s="3" t="s">
        <v>154</v>
      </c>
      <c r="S51" t="s">
        <v>167</v>
      </c>
    </row>
    <row r="52" spans="1:19" x14ac:dyDescent="0.25">
      <c r="A52" s="7">
        <f>(63)</f>
        <v>63</v>
      </c>
      <c r="B52" s="7">
        <f>(185750)</f>
        <v>185750</v>
      </c>
      <c r="C52" s="2" t="s">
        <v>12</v>
      </c>
      <c r="D52" s="2" t="s">
        <v>13</v>
      </c>
      <c r="E52" s="2" t="s">
        <v>82</v>
      </c>
      <c r="F52" s="2" t="s">
        <v>97</v>
      </c>
      <c r="G52" s="3">
        <v>0</v>
      </c>
      <c r="H52" s="3">
        <v>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5</v>
      </c>
      <c r="P52" s="3">
        <v>0</v>
      </c>
      <c r="Q52" s="5">
        <f t="shared" si="2"/>
        <v>10</v>
      </c>
      <c r="R52" s="3" t="s">
        <v>155</v>
      </c>
    </row>
    <row r="53" spans="1:19" x14ac:dyDescent="0.25">
      <c r="A53" s="7">
        <f>(126)</f>
        <v>126</v>
      </c>
      <c r="B53" s="7">
        <f>(85124)</f>
        <v>85124</v>
      </c>
      <c r="C53" s="2" t="s">
        <v>18</v>
      </c>
      <c r="D53" s="2" t="s">
        <v>19</v>
      </c>
      <c r="E53" s="2" t="s">
        <v>82</v>
      </c>
      <c r="F53" s="2" t="s">
        <v>98</v>
      </c>
      <c r="G53" s="3">
        <v>0</v>
      </c>
      <c r="H53" s="3">
        <v>1</v>
      </c>
      <c r="I53" s="3">
        <v>0</v>
      </c>
      <c r="J53" s="3">
        <v>0</v>
      </c>
      <c r="K53" s="3">
        <v>1</v>
      </c>
      <c r="L53" s="3">
        <v>0</v>
      </c>
      <c r="M53" s="3">
        <v>0</v>
      </c>
      <c r="N53" s="3">
        <v>1</v>
      </c>
      <c r="O53" s="3">
        <v>7</v>
      </c>
      <c r="P53" s="3">
        <v>3</v>
      </c>
      <c r="Q53" s="5">
        <f t="shared" si="2"/>
        <v>13</v>
      </c>
      <c r="R53" s="3" t="s">
        <v>156</v>
      </c>
    </row>
    <row r="54" spans="1:19" x14ac:dyDescent="0.25">
      <c r="A54" s="7">
        <f>(32)</f>
        <v>32</v>
      </c>
      <c r="B54" s="7">
        <f>(166671)</f>
        <v>166671</v>
      </c>
      <c r="C54" s="2" t="s">
        <v>61</v>
      </c>
      <c r="D54" s="2" t="s">
        <v>62</v>
      </c>
      <c r="E54" s="2" t="s">
        <v>82</v>
      </c>
      <c r="F54" s="2" t="s">
        <v>98</v>
      </c>
      <c r="G54" s="3">
        <v>1</v>
      </c>
      <c r="H54" s="3">
        <v>2</v>
      </c>
      <c r="I54" s="3">
        <v>0</v>
      </c>
      <c r="J54" s="3">
        <v>3</v>
      </c>
      <c r="K54" s="3">
        <v>1</v>
      </c>
      <c r="L54" s="3">
        <v>0</v>
      </c>
      <c r="M54" s="3">
        <v>0</v>
      </c>
      <c r="N54" s="3">
        <v>3</v>
      </c>
      <c r="O54" s="3">
        <v>6</v>
      </c>
      <c r="P54" s="3">
        <v>5</v>
      </c>
      <c r="Q54" s="5">
        <f t="shared" si="2"/>
        <v>21</v>
      </c>
      <c r="R54" s="3" t="s">
        <v>157</v>
      </c>
    </row>
    <row r="55" spans="1:19" x14ac:dyDescent="0.25">
      <c r="A55" s="7">
        <f>(54)</f>
        <v>54</v>
      </c>
      <c r="B55" s="7">
        <f>(181641)</f>
        <v>181641</v>
      </c>
      <c r="C55" s="2" t="s">
        <v>23</v>
      </c>
      <c r="D55" s="2" t="s">
        <v>24</v>
      </c>
      <c r="E55" s="2" t="s">
        <v>82</v>
      </c>
      <c r="F55" s="2" t="s">
        <v>123</v>
      </c>
      <c r="G55" s="3">
        <v>2</v>
      </c>
      <c r="H55" s="3">
        <v>1</v>
      </c>
      <c r="I55" s="3">
        <v>1</v>
      </c>
      <c r="J55" s="3">
        <v>7</v>
      </c>
      <c r="K55" s="3">
        <v>0</v>
      </c>
      <c r="L55" s="3">
        <v>0</v>
      </c>
      <c r="M55" s="3">
        <v>0</v>
      </c>
      <c r="N55" s="3">
        <v>1</v>
      </c>
      <c r="O55" s="3">
        <v>12</v>
      </c>
      <c r="P55" s="3">
        <v>2</v>
      </c>
      <c r="Q55" s="5">
        <f t="shared" si="2"/>
        <v>26</v>
      </c>
      <c r="R55" s="3" t="s">
        <v>158</v>
      </c>
    </row>
    <row r="56" spans="1:19" x14ac:dyDescent="0.25">
      <c r="A56" s="7">
        <f>(78)</f>
        <v>78</v>
      </c>
      <c r="B56" s="7">
        <f>(30980)</f>
        <v>30980</v>
      </c>
      <c r="C56" s="2" t="s">
        <v>65</v>
      </c>
      <c r="D56" s="2" t="s">
        <v>66</v>
      </c>
      <c r="E56" s="2" t="s">
        <v>82</v>
      </c>
      <c r="F56" s="2" t="s">
        <v>124</v>
      </c>
      <c r="G56" s="3">
        <v>2</v>
      </c>
      <c r="H56" s="3">
        <v>0</v>
      </c>
      <c r="I56" s="3">
        <v>0</v>
      </c>
      <c r="J56" s="3">
        <v>2</v>
      </c>
      <c r="K56" s="3">
        <v>5</v>
      </c>
      <c r="L56" s="3">
        <v>0</v>
      </c>
      <c r="M56" s="3">
        <v>0</v>
      </c>
      <c r="N56" s="3">
        <v>10</v>
      </c>
      <c r="O56" s="3">
        <v>6</v>
      </c>
      <c r="P56" s="3">
        <v>2</v>
      </c>
      <c r="Q56" s="5">
        <f t="shared" si="2"/>
        <v>27</v>
      </c>
      <c r="R56" s="3" t="s">
        <v>159</v>
      </c>
    </row>
    <row r="57" spans="1:19" x14ac:dyDescent="0.25">
      <c r="A57" s="7">
        <f>(114)</f>
        <v>114</v>
      </c>
      <c r="B57" s="7">
        <f>(53211)</f>
        <v>53211</v>
      </c>
      <c r="C57" s="2" t="s">
        <v>63</v>
      </c>
      <c r="D57" s="2" t="s">
        <v>64</v>
      </c>
      <c r="E57" s="2" t="s">
        <v>82</v>
      </c>
      <c r="F57" s="2" t="s">
        <v>122</v>
      </c>
      <c r="G57" s="3">
        <v>1</v>
      </c>
      <c r="H57" s="3">
        <v>10</v>
      </c>
      <c r="I57" s="3">
        <v>0</v>
      </c>
      <c r="J57" s="3">
        <v>2</v>
      </c>
      <c r="K57" s="3">
        <v>0</v>
      </c>
      <c r="L57" s="3">
        <v>0</v>
      </c>
      <c r="M57" s="3">
        <v>6</v>
      </c>
      <c r="N57" s="3">
        <v>6</v>
      </c>
      <c r="O57" s="3">
        <v>7</v>
      </c>
      <c r="P57" s="3">
        <v>0</v>
      </c>
      <c r="Q57" s="5">
        <f t="shared" si="2"/>
        <v>32</v>
      </c>
      <c r="R57" s="3" t="s">
        <v>164</v>
      </c>
    </row>
    <row r="58" spans="1:19" x14ac:dyDescent="0.25">
      <c r="A58" s="7">
        <f>(17)</f>
        <v>17</v>
      </c>
      <c r="B58" s="7">
        <f>(10478)</f>
        <v>10478</v>
      </c>
      <c r="C58" s="2" t="s">
        <v>33</v>
      </c>
      <c r="D58" s="2" t="s">
        <v>45</v>
      </c>
      <c r="E58" s="2" t="s">
        <v>82</v>
      </c>
      <c r="F58" s="2" t="s">
        <v>121</v>
      </c>
      <c r="G58" s="3">
        <v>8</v>
      </c>
      <c r="H58" s="3">
        <v>8</v>
      </c>
      <c r="I58" s="3">
        <v>6</v>
      </c>
      <c r="J58" s="3">
        <v>4</v>
      </c>
      <c r="K58" s="3">
        <v>1</v>
      </c>
      <c r="L58" s="3">
        <v>1</v>
      </c>
      <c r="M58" s="3">
        <v>11</v>
      </c>
      <c r="N58" s="3">
        <v>9</v>
      </c>
      <c r="O58" s="3">
        <v>9</v>
      </c>
      <c r="P58" s="3">
        <v>11</v>
      </c>
      <c r="Q58" s="5">
        <f t="shared" si="2"/>
        <v>68</v>
      </c>
      <c r="R58" s="3" t="s">
        <v>165</v>
      </c>
    </row>
    <row r="59" spans="1:19" x14ac:dyDescent="0.25">
      <c r="A59" s="7"/>
      <c r="B59" s="7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5"/>
      <c r="R59" s="3"/>
    </row>
    <row r="60" spans="1:19" x14ac:dyDescent="0.25">
      <c r="A60" s="7">
        <f>(41)</f>
        <v>41</v>
      </c>
      <c r="B60" s="7">
        <f>(208372)</f>
        <v>208372</v>
      </c>
      <c r="C60" s="2" t="s">
        <v>73</v>
      </c>
      <c r="D60" s="2" t="s">
        <v>74</v>
      </c>
      <c r="E60" s="2" t="s">
        <v>87</v>
      </c>
      <c r="F60" s="2" t="s">
        <v>126</v>
      </c>
      <c r="G60" s="3">
        <v>1</v>
      </c>
      <c r="H60" s="3">
        <v>4</v>
      </c>
      <c r="I60" s="3">
        <v>1</v>
      </c>
      <c r="J60" s="3">
        <v>0</v>
      </c>
      <c r="K60" s="3">
        <v>0</v>
      </c>
      <c r="L60" s="3">
        <v>0</v>
      </c>
      <c r="M60" s="3">
        <v>0</v>
      </c>
      <c r="N60" s="3">
        <v>1</v>
      </c>
      <c r="O60" s="3">
        <v>1</v>
      </c>
      <c r="P60" s="3">
        <v>0</v>
      </c>
      <c r="Q60" s="5">
        <f>SUM(G60:P60)</f>
        <v>8</v>
      </c>
      <c r="R60" s="3" t="s">
        <v>153</v>
      </c>
    </row>
    <row r="61" spans="1:19" x14ac:dyDescent="0.25">
      <c r="A61" s="7">
        <f>(805)</f>
        <v>805</v>
      </c>
      <c r="B61" s="7">
        <f>(167232)</f>
        <v>167232</v>
      </c>
      <c r="C61" s="2" t="s">
        <v>71</v>
      </c>
      <c r="D61" s="2" t="s">
        <v>72</v>
      </c>
      <c r="E61" s="2" t="s">
        <v>87</v>
      </c>
      <c r="F61" s="2" t="s">
        <v>119</v>
      </c>
      <c r="G61" s="3">
        <v>1</v>
      </c>
      <c r="H61" s="3">
        <v>1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2</v>
      </c>
      <c r="O61" s="3">
        <v>11</v>
      </c>
      <c r="P61" s="3">
        <v>0</v>
      </c>
      <c r="Q61" s="5">
        <f>SUM(G61:P61)</f>
        <v>15</v>
      </c>
      <c r="R61" s="3" t="s">
        <v>154</v>
      </c>
    </row>
    <row r="62" spans="1:19" x14ac:dyDescent="0.25">
      <c r="A62" s="7"/>
      <c r="B62" s="7"/>
      <c r="C62" s="2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5"/>
      <c r="R62" s="3"/>
    </row>
    <row r="63" spans="1:19" x14ac:dyDescent="0.25">
      <c r="A63" s="7">
        <f>(46)</f>
        <v>46</v>
      </c>
      <c r="B63" s="7">
        <f>(186243)</f>
        <v>186243</v>
      </c>
      <c r="C63" s="2" t="s">
        <v>75</v>
      </c>
      <c r="D63" s="2" t="s">
        <v>22</v>
      </c>
      <c r="E63" s="2" t="s">
        <v>86</v>
      </c>
      <c r="F63" s="2" t="s">
        <v>127</v>
      </c>
      <c r="G63" s="3">
        <v>0</v>
      </c>
      <c r="H63" s="3">
        <v>4</v>
      </c>
      <c r="I63" s="3">
        <v>0</v>
      </c>
      <c r="J63" s="3">
        <v>2</v>
      </c>
      <c r="K63" s="3">
        <v>0</v>
      </c>
      <c r="L63" s="3">
        <v>0</v>
      </c>
      <c r="M63" s="3">
        <v>1</v>
      </c>
      <c r="N63" s="3">
        <v>4</v>
      </c>
      <c r="O63" s="3">
        <v>0</v>
      </c>
      <c r="P63" s="3">
        <v>0</v>
      </c>
      <c r="Q63" s="5">
        <f>SUM(G63:P63)</f>
        <v>11</v>
      </c>
      <c r="R63" s="3" t="s">
        <v>153</v>
      </c>
    </row>
    <row r="64" spans="1:19" x14ac:dyDescent="0.25">
      <c r="A64" s="7">
        <f>(112)</f>
        <v>112</v>
      </c>
      <c r="B64" s="7">
        <f>(197380)</f>
        <v>197380</v>
      </c>
      <c r="C64" s="2" t="s">
        <v>48</v>
      </c>
      <c r="D64" s="2" t="s">
        <v>9</v>
      </c>
      <c r="E64" s="2" t="s">
        <v>86</v>
      </c>
      <c r="F64" s="2" t="s">
        <v>127</v>
      </c>
      <c r="G64" s="3" t="s">
        <v>162</v>
      </c>
      <c r="H64" s="3" t="s">
        <v>162</v>
      </c>
      <c r="I64" s="3" t="s">
        <v>162</v>
      </c>
      <c r="J64" s="3" t="s">
        <v>162</v>
      </c>
      <c r="K64" s="3" t="s">
        <v>162</v>
      </c>
      <c r="L64" s="3" t="s">
        <v>162</v>
      </c>
      <c r="M64" s="3" t="s">
        <v>162</v>
      </c>
      <c r="N64" s="3" t="s">
        <v>162</v>
      </c>
      <c r="O64" s="3" t="s">
        <v>162</v>
      </c>
      <c r="P64" s="3" t="s">
        <v>162</v>
      </c>
      <c r="Q64" s="3" t="s">
        <v>162</v>
      </c>
      <c r="R64" s="3" t="s">
        <v>162</v>
      </c>
    </row>
    <row r="65" spans="1:18" x14ac:dyDescent="0.25">
      <c r="A65" s="7">
        <f>(392)</f>
        <v>392</v>
      </c>
      <c r="B65" s="7">
        <f>(204151)</f>
        <v>204151</v>
      </c>
      <c r="C65" s="2" t="s">
        <v>69</v>
      </c>
      <c r="D65" s="2" t="s">
        <v>70</v>
      </c>
      <c r="E65" s="2" t="s">
        <v>86</v>
      </c>
      <c r="F65" s="2" t="s">
        <v>102</v>
      </c>
      <c r="G65" s="3" t="s">
        <v>162</v>
      </c>
      <c r="H65" s="3" t="s">
        <v>162</v>
      </c>
      <c r="I65" s="3" t="s">
        <v>162</v>
      </c>
      <c r="J65" s="3" t="s">
        <v>162</v>
      </c>
      <c r="K65" s="3" t="s">
        <v>162</v>
      </c>
      <c r="L65" s="3" t="s">
        <v>162</v>
      </c>
      <c r="M65" s="3" t="s">
        <v>162</v>
      </c>
      <c r="N65" s="3" t="s">
        <v>162</v>
      </c>
      <c r="O65" s="3" t="s">
        <v>162</v>
      </c>
      <c r="P65" s="3" t="s">
        <v>162</v>
      </c>
      <c r="Q65" s="3" t="s">
        <v>162</v>
      </c>
      <c r="R65" s="3" t="s">
        <v>162</v>
      </c>
    </row>
    <row r="66" spans="1:18" x14ac:dyDescent="0.25">
      <c r="A66" s="7"/>
      <c r="B66" s="7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5"/>
      <c r="R66" s="3"/>
    </row>
    <row r="67" spans="1:18" x14ac:dyDescent="0.25">
      <c r="A67" s="7">
        <f>(485)</f>
        <v>485</v>
      </c>
      <c r="B67" s="7">
        <f>(210586)</f>
        <v>210586</v>
      </c>
      <c r="C67" s="2" t="s">
        <v>78</v>
      </c>
      <c r="D67" s="2" t="s">
        <v>79</v>
      </c>
      <c r="E67" s="2" t="s">
        <v>88</v>
      </c>
      <c r="F67" s="2" t="s">
        <v>127</v>
      </c>
      <c r="G67" s="3">
        <v>0</v>
      </c>
      <c r="H67" s="3">
        <v>11</v>
      </c>
      <c r="I67" s="3">
        <v>9</v>
      </c>
      <c r="J67" s="3">
        <v>3</v>
      </c>
      <c r="K67" s="3">
        <v>0</v>
      </c>
      <c r="L67" s="3">
        <v>0</v>
      </c>
      <c r="M67" s="3">
        <v>2</v>
      </c>
      <c r="N67" s="3">
        <v>10</v>
      </c>
      <c r="O67" s="3">
        <v>8</v>
      </c>
      <c r="P67" s="3">
        <v>2</v>
      </c>
      <c r="Q67" s="5">
        <f>SUM(G67:P67)</f>
        <v>45</v>
      </c>
      <c r="R67" s="3" t="s">
        <v>153</v>
      </c>
    </row>
    <row r="68" spans="1:18" x14ac:dyDescent="0.25">
      <c r="A68" s="7">
        <f>(495)</f>
        <v>495</v>
      </c>
      <c r="B68" s="7">
        <f>(212955)</f>
        <v>212955</v>
      </c>
      <c r="C68" s="2" t="s">
        <v>76</v>
      </c>
      <c r="D68" s="2" t="s">
        <v>77</v>
      </c>
      <c r="E68" s="2" t="s">
        <v>88</v>
      </c>
      <c r="F68" s="2" t="s">
        <v>129</v>
      </c>
      <c r="G68" s="3" t="s">
        <v>162</v>
      </c>
      <c r="H68" s="3" t="s">
        <v>162</v>
      </c>
      <c r="I68" s="3" t="s">
        <v>162</v>
      </c>
      <c r="J68" s="3" t="s">
        <v>162</v>
      </c>
      <c r="K68" s="3" t="s">
        <v>162</v>
      </c>
      <c r="L68" s="3" t="s">
        <v>162</v>
      </c>
      <c r="M68" s="3" t="s">
        <v>162</v>
      </c>
      <c r="N68" s="3" t="s">
        <v>162</v>
      </c>
      <c r="O68" s="3" t="s">
        <v>162</v>
      </c>
      <c r="P68" s="3" t="s">
        <v>162</v>
      </c>
      <c r="Q68" s="3" t="s">
        <v>162</v>
      </c>
      <c r="R68" s="3" t="s">
        <v>162</v>
      </c>
    </row>
    <row r="69" spans="1:18" x14ac:dyDescent="0.25">
      <c r="A69" s="7">
        <f>(192)</f>
        <v>192</v>
      </c>
      <c r="B69" s="7">
        <f>(210954)</f>
        <v>210954</v>
      </c>
      <c r="C69" s="2" t="s">
        <v>25</v>
      </c>
      <c r="D69" s="2" t="s">
        <v>52</v>
      </c>
      <c r="E69" s="2" t="s">
        <v>88</v>
      </c>
      <c r="F69" s="2" t="s">
        <v>128</v>
      </c>
      <c r="G69" s="3" t="s">
        <v>162</v>
      </c>
      <c r="H69" s="3" t="s">
        <v>162</v>
      </c>
      <c r="I69" s="3" t="s">
        <v>162</v>
      </c>
      <c r="J69" s="3" t="s">
        <v>162</v>
      </c>
      <c r="K69" s="3" t="s">
        <v>162</v>
      </c>
      <c r="L69" s="3" t="s">
        <v>162</v>
      </c>
      <c r="M69" s="3" t="s">
        <v>162</v>
      </c>
      <c r="N69" s="3" t="s">
        <v>162</v>
      </c>
      <c r="O69" s="3" t="s">
        <v>162</v>
      </c>
      <c r="P69" s="3" t="s">
        <v>162</v>
      </c>
      <c r="Q69" s="3" t="s">
        <v>162</v>
      </c>
      <c r="R69" s="3" t="s">
        <v>162</v>
      </c>
    </row>
  </sheetData>
  <sortState xmlns:xlrd2="http://schemas.microsoft.com/office/spreadsheetml/2017/richdata2" ref="A22:S25">
    <sortCondition ref="Q22:Q25"/>
  </sortState>
  <mergeCells count="4">
    <mergeCell ref="C7:D7"/>
    <mergeCell ref="A1:R1"/>
    <mergeCell ref="A3:R3"/>
    <mergeCell ref="A5:R5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SS R4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Wiseman</cp:lastModifiedBy>
  <dcterms:created xsi:type="dcterms:W3CDTF">2022-08-06T06:47:57Z</dcterms:created>
  <dcterms:modified xsi:type="dcterms:W3CDTF">2022-08-08T16:13:12Z</dcterms:modified>
</cp:coreProperties>
</file>